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2 год" sheetId="1" r:id="rId1"/>
  </sheets>
  <definedNames>
    <definedName name="_xlnm._FilterDatabase" localSheetId="0" hidden="1">'2022 год'!$A$3:$CV$9</definedName>
    <definedName name="Z_8F857505_99F7_44A0_9311_0C036734EE4E_.wvu.Cols" localSheetId="0" hidden="1">'2022 год'!$M:$M,'2022 год'!$O:$O,'2022 год'!$Q:$Q</definedName>
    <definedName name="Z_8F857505_99F7_44A0_9311_0C036734EE4E_.wvu.FilterData" localSheetId="0" hidden="1">'2022 год'!$A$3:$CV$9</definedName>
    <definedName name="Z_8F857505_99F7_44A0_9311_0C036734EE4E_.wvu.PrintTitles" localSheetId="0" hidden="1">'2022 год'!$A:$A</definedName>
    <definedName name="Z_A2FD971F_E944_4D74_B779_A0EFF498D9F4_.wvu.FilterData" localSheetId="0" hidden="1">'2022 год'!$A$3:$CV$9</definedName>
    <definedName name="Z_A9585D8F_84FF_4B47_8C73_1E41499AFDEF_.wvu.FilterData" localSheetId="0" hidden="1">'2022 год'!$A$3:$CV$9</definedName>
    <definedName name="Z_C25F2E07_26D8_4FF3_99D5_BF02F5F80659_.wvu.FilterData" localSheetId="0" hidden="1">'2022 год'!$A$3:$CV$9</definedName>
    <definedName name="Z_F8663FA0_0F1B_4DD5_86AB_0F7B7AF3784A_.wvu.FilterData" localSheetId="0" hidden="1">'2022 год'!$A$3:$CV$9</definedName>
    <definedName name="_xlnm.Print_Titles" localSheetId="0">'2022 год'!$A:$A</definedName>
    <definedName name="_xlnm.Print_Area" localSheetId="0">'2022 год'!$A$1:$CV$9</definedName>
  </definedNames>
  <calcPr fullCalcOnLoad="1"/>
</workbook>
</file>

<file path=xl/sharedStrings.xml><?xml version="1.0" encoding="utf-8"?>
<sst xmlns="http://schemas.openxmlformats.org/spreadsheetml/2006/main" count="189" uniqueCount="127">
  <si>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</si>
  <si>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</si>
  <si>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</si>
  <si>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</si>
  <si>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</si>
  <si>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</si>
  <si>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</si>
  <si>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</si>
  <si>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</si>
  <si>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</si>
  <si>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</si>
  <si>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</si>
  <si>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</si>
  <si>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</si>
  <si>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</si>
  <si>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</si>
  <si>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</si>
  <si>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</si>
  <si>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</si>
  <si>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</si>
  <si>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</si>
  <si>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</si>
  <si>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</si>
  <si>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</si>
  <si>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</si>
  <si>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</si>
  <si>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</si>
  <si>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</si>
  <si>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</si>
  <si>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</si>
  <si>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</si>
  <si>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</si>
  <si>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</si>
  <si>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</si>
  <si>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</si>
  <si>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</si>
  <si>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</si>
  <si>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</si>
  <si>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</si>
  <si>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</si>
  <si>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</si>
  <si>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</si>
  <si>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</si>
  <si>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</si>
  <si>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</si>
  <si>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</si>
  <si>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</si>
  <si>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</si>
  <si>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</si>
  <si>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</si>
  <si>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</si>
  <si>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</si>
  <si>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</si>
  <si>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</si>
  <si>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</si>
  <si>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</si>
  <si>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</si>
  <si>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</si>
  <si>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</si>
  <si>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</si>
  <si>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</si>
  <si>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</si>
  <si>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</si>
  <si>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</si>
  <si>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</si>
  <si>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</si>
  <si>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</si>
  <si>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</si>
  <si>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</si>
  <si>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</si>
  <si>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</si>
  <si>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</si>
  <si>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</si>
  <si>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</si>
  <si>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</si>
  <si>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</si>
  <si>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</si>
  <si>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</si>
  <si>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</si>
  <si>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</si>
  <si>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</si>
  <si>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</si>
  <si>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</si>
  <si>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</si>
  <si>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</si>
  <si>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</si>
  <si>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</si>
  <si>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</si>
  <si>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</si>
  <si>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</si>
  <si>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</si>
  <si>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</si>
  <si>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</si>
  <si>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</si>
  <si>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</si>
  <si>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</si>
  <si>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</si>
  <si>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</si>
  <si>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</si>
  <si>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</si>
  <si>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</si>
  <si>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</si>
  <si>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</si>
  <si>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</si>
  <si>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</si>
  <si>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</si>
  <si>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</si>
  <si>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</si>
  <si>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</si>
  <si>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</si>
  <si>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</si>
  <si>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</si>
  <si>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</si>
  <si>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</si>
  <si>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</si>
  <si>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</si>
  <si>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Мониторинг оценки  качества организации и осуществления бюджетного процесса на 01.04.2022г.</t>
  </si>
  <si>
    <t>Постановление от 28.05.2019 № 51 и от 28.07.2021 № 59 ;</t>
  </si>
  <si>
    <t>Постановление от 28.12.2021 № 94</t>
  </si>
  <si>
    <t>Постановление от 19.09.2016 № 83 и от 19.07.2021 № 26;;</t>
  </si>
  <si>
    <t>Постановление от 28.12.2021 № 88</t>
  </si>
  <si>
    <t>на сайте: /Муниципальные программы/Постановление от 15.03.2022 № 12 - за 2021 год;</t>
  </si>
  <si>
    <t>Постановление от 28.03.2022 № 29 за 2021 год</t>
  </si>
  <si>
    <t>Постановление от 30.12.2021 № 99</t>
  </si>
  <si>
    <t xml:space="preserve">Постановление 05.09.2016 № 187 и от 01.06.2021 № 125;; </t>
  </si>
  <si>
    <t>Постановление от 27.12.2021 № 335</t>
  </si>
  <si>
    <t>на сайте: gorod.tuzha.ru/Муниципальные программы/ - за 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</si>
</sst>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66" fontId="63" fillId="33" borderId="0" xfId="0" applyNumberFormat="1" applyFont="1" applyFill="1" applyBorder="1" applyAlignment="1">
      <alignment horizontal="center"/>
    </xf>
    <xf numFmtId="166" fontId="63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66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66" fontId="64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6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6" fontId="66" fillId="34" borderId="10" xfId="0" applyNumberFormat="1" applyFont="1" applyFill="1" applyBorder="1" applyAlignment="1" applyProtection="1">
      <alignment horizontal="center"/>
      <protection locked="0"/>
    </xf>
    <xf numFmtId="166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67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6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66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6" fontId="67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49" fontId="69" fillId="34" borderId="0" xfId="42" applyNumberFormat="1" applyFont="1" applyFill="1" applyAlignment="1" applyProtection="1">
      <alignment wrapText="1"/>
      <protection/>
    </xf>
    <xf numFmtId="0" fontId="2" fillId="34" borderId="0" xfId="0" applyFont="1" applyFill="1" applyAlignment="1">
      <alignment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hi.tuzha.ru/index.php/munitsipalnye-programmy/utverzhdennye-munitsipalnye-programmy-na-2020-2025-gody/svodnyj-godovoj-doklad-2020-20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W8" sqref="CW8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9.00390625" style="3" customWidth="1"/>
    <col min="100" max="100" width="9.625" style="3" customWidth="1"/>
    <col min="101" max="16384" width="9.125" style="3" customWidth="1"/>
  </cols>
  <sheetData>
    <row r="1" spans="1:100" s="1" customFormat="1" ht="12.75">
      <c r="A1" s="28" t="s">
        <v>116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10</v>
      </c>
      <c r="C4" s="41">
        <f>RANK(B4,B$4:B$8)</f>
        <v>1</v>
      </c>
      <c r="D4" s="42">
        <v>932</v>
      </c>
      <c r="E4" s="42">
        <v>620.1</v>
      </c>
      <c r="F4" s="42">
        <v>117.3</v>
      </c>
      <c r="G4" s="43">
        <v>0</v>
      </c>
      <c r="H4" s="43">
        <v>932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1914.3</v>
      </c>
      <c r="O4" s="42"/>
      <c r="P4" s="42">
        <v>1368.6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383.4</v>
      </c>
      <c r="AC4" s="42">
        <v>21.7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932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1174.2</v>
      </c>
      <c r="AN4" s="63">
        <v>1432</v>
      </c>
      <c r="AO4" s="51">
        <f>AM4/AN4</f>
        <v>0.8199720670391062</v>
      </c>
      <c r="AP4" s="46" t="s">
        <v>15</v>
      </c>
      <c r="AQ4" s="85">
        <f>IF(AO4&lt;=1,1,0)</f>
        <v>1</v>
      </c>
      <c r="AR4" s="50">
        <v>188</v>
      </c>
      <c r="AS4" s="50">
        <v>853.3</v>
      </c>
      <c r="AT4" s="51">
        <f>AR4/AS4</f>
        <v>0.22032110629321458</v>
      </c>
      <c r="AU4" s="46" t="s">
        <v>15</v>
      </c>
      <c r="AV4" s="85">
        <f>IF(AT4&lt;=1,1,0)</f>
        <v>1</v>
      </c>
      <c r="AW4" s="42">
        <v>78.5</v>
      </c>
      <c r="AX4" s="42">
        <v>266.5</v>
      </c>
      <c r="AY4" s="49">
        <f>AW4/AX4</f>
        <v>0.2945590994371482</v>
      </c>
      <c r="AZ4" s="85">
        <f>IF(AY4&lt;0.9,-1,IF(AY4&lt;=1.1,0,-1))</f>
        <v>-1</v>
      </c>
      <c r="BA4" s="50">
        <v>78.5</v>
      </c>
      <c r="BB4" s="50">
        <v>64.8</v>
      </c>
      <c r="BC4" s="55">
        <f>BA4/BB4</f>
        <v>1.21141975308642</v>
      </c>
      <c r="BD4" s="46">
        <v>1.03</v>
      </c>
      <c r="BE4" s="85">
        <f>IF(BC4&lt;BD4,-1,IF(BC4&gt;=BD4,0))</f>
        <v>0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275.4</v>
      </c>
      <c r="BK4" s="43">
        <v>372.4</v>
      </c>
      <c r="BL4" s="49">
        <f>BJ4/BK4</f>
        <v>0.7395273899033298</v>
      </c>
      <c r="BM4" s="85">
        <f>IF(BL4&gt;=0.9,1,IF(BL4&lt;0.9,0))</f>
        <v>0</v>
      </c>
      <c r="BN4" s="50">
        <v>355.4</v>
      </c>
      <c r="BO4" s="50"/>
      <c r="BP4" s="50"/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117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122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1</v>
      </c>
      <c r="D5" s="42">
        <v>175.7</v>
      </c>
      <c r="E5" s="42">
        <v>855.5</v>
      </c>
      <c r="F5" s="42">
        <v>718.6</v>
      </c>
      <c r="G5" s="43">
        <v>0</v>
      </c>
      <c r="H5" s="43">
        <v>175.7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1932.8</v>
      </c>
      <c r="O5" s="42"/>
      <c r="P5" s="42">
        <v>1438.2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914.7</v>
      </c>
      <c r="AC5" s="42">
        <v>22.5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175.7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1205.2</v>
      </c>
      <c r="AN5" s="63">
        <v>1966</v>
      </c>
      <c r="AO5" s="51">
        <f>AM5/AN5</f>
        <v>0.6130213631739573</v>
      </c>
      <c r="AP5" s="46" t="s">
        <v>15</v>
      </c>
      <c r="AQ5" s="85">
        <f>IF(AO5&lt;=1,1,0)</f>
        <v>1</v>
      </c>
      <c r="AR5" s="50">
        <v>232.4</v>
      </c>
      <c r="AS5" s="50">
        <v>1109.1</v>
      </c>
      <c r="AT5" s="51">
        <f>AR5/AS5</f>
        <v>0.2095392660715896</v>
      </c>
      <c r="AU5" s="46" t="s">
        <v>15</v>
      </c>
      <c r="AV5" s="85">
        <f>IF(AT5&lt;=1,1,0)</f>
        <v>1</v>
      </c>
      <c r="AW5" s="42">
        <v>136.9</v>
      </c>
      <c r="AX5" s="42">
        <v>504.3</v>
      </c>
      <c r="AY5" s="49">
        <f>AW5/AX5</f>
        <v>0.27146539758080507</v>
      </c>
      <c r="AZ5" s="85">
        <f>IF(AY5&lt;0.9,-1,IF(AY5&lt;=1.1,0,-1))</f>
        <v>-1</v>
      </c>
      <c r="BA5" s="50">
        <v>136.9</v>
      </c>
      <c r="BB5" s="50">
        <v>124.1</v>
      </c>
      <c r="BC5" s="55">
        <f>BA5/BB5</f>
        <v>1.1031426269137794</v>
      </c>
      <c r="BD5" s="46">
        <v>1.03</v>
      </c>
      <c r="BE5" s="85">
        <f>IF(BC5&lt;BD5,-1,IF(BC5&gt;=BD5,0))</f>
        <v>0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820.4</v>
      </c>
      <c r="BK5" s="43">
        <v>922.4</v>
      </c>
      <c r="BL5" s="49">
        <f>BJ5/BK5</f>
        <v>0.8894189071986123</v>
      </c>
      <c r="BM5" s="85">
        <f>IF(BL5&gt;=0.9,1,IF(BL5&lt;0.9,0))</f>
        <v>0</v>
      </c>
      <c r="BN5" s="50">
        <v>904.8</v>
      </c>
      <c r="BO5" s="50"/>
      <c r="BP5" s="50"/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119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120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121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8</v>
      </c>
      <c r="C6" s="41">
        <f>RANK(B6,B$4:B$8)</f>
        <v>4</v>
      </c>
      <c r="D6" s="42">
        <v>1</v>
      </c>
      <c r="E6" s="42">
        <v>777</v>
      </c>
      <c r="F6" s="42">
        <v>403.8</v>
      </c>
      <c r="G6" s="43">
        <v>0</v>
      </c>
      <c r="H6" s="43">
        <v>1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2168.1</v>
      </c>
      <c r="O6" s="53"/>
      <c r="P6" s="42">
        <v>1238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0.001</v>
      </c>
      <c r="AC6" s="47">
        <v>0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1573</v>
      </c>
      <c r="AN6" s="63">
        <v>1850</v>
      </c>
      <c r="AO6" s="51">
        <f>AM6/AN6</f>
        <v>0.8502702702702702</v>
      </c>
      <c r="AP6" s="46" t="s">
        <v>15</v>
      </c>
      <c r="AQ6" s="85">
        <f>IF(AO6&lt;=1,1,0)</f>
        <v>1</v>
      </c>
      <c r="AR6" s="50">
        <v>174.3</v>
      </c>
      <c r="AS6" s="50">
        <v>1097.2</v>
      </c>
      <c r="AT6" s="51">
        <f>AR6/AS6</f>
        <v>0.1588589135982501</v>
      </c>
      <c r="AU6" s="46" t="s">
        <v>15</v>
      </c>
      <c r="AV6" s="85">
        <f>IF(AT6&lt;=1,1,0)</f>
        <v>1</v>
      </c>
      <c r="AW6" s="42">
        <v>329.1</v>
      </c>
      <c r="AX6" s="42">
        <v>1050.9</v>
      </c>
      <c r="AY6" s="49">
        <f>AW6/AX6</f>
        <v>0.3131601484441907</v>
      </c>
      <c r="AZ6" s="85">
        <f>IF(AY6&lt;0.9,-1,IF(AY6&lt;=1.1,0,-1))</f>
        <v>-1</v>
      </c>
      <c r="BA6" s="50">
        <v>329.1</v>
      </c>
      <c r="BB6" s="50">
        <v>352.1</v>
      </c>
      <c r="BC6" s="55">
        <f>BA6/BB6</f>
        <v>0.9346776483953423</v>
      </c>
      <c r="BD6" s="46">
        <v>1.03</v>
      </c>
      <c r="BE6" s="85">
        <f>IF(BC6&lt;BD6,-1,IF(BC6&gt;=BD6,0))</f>
        <v>-1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597.7</v>
      </c>
      <c r="BK6" s="43">
        <v>704.5</v>
      </c>
      <c r="BL6" s="49">
        <f>BJ6/BK6</f>
        <v>0.848403122782115</v>
      </c>
      <c r="BM6" s="85">
        <f>IF(BL6&gt;=0.9,1,IF(BL6&lt;0.9,0))</f>
        <v>0</v>
      </c>
      <c r="BN6" s="50">
        <v>687.8</v>
      </c>
      <c r="BO6" s="50"/>
      <c r="BP6" s="50"/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9</v>
      </c>
      <c r="C7" s="41">
        <f>RANK(B7,B$4:B$8)</f>
        <v>3</v>
      </c>
      <c r="D7" s="42">
        <v>410.4</v>
      </c>
      <c r="E7" s="42">
        <v>632.5</v>
      </c>
      <c r="F7" s="42">
        <v>526.8</v>
      </c>
      <c r="G7" s="43">
        <v>0</v>
      </c>
      <c r="H7" s="43">
        <v>410.4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2297</v>
      </c>
      <c r="O7" s="42"/>
      <c r="P7" s="42">
        <v>1666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773.5</v>
      </c>
      <c r="AC7" s="42">
        <v>18.2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410.4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1394</v>
      </c>
      <c r="AN7" s="63">
        <v>2083</v>
      </c>
      <c r="AO7" s="51">
        <f>AM7/AN7</f>
        <v>0.6692270763322131</v>
      </c>
      <c r="AP7" s="46" t="s">
        <v>15</v>
      </c>
      <c r="AQ7" s="85">
        <f>IF(AO7&lt;=1,1,0)</f>
        <v>1</v>
      </c>
      <c r="AR7" s="50">
        <v>259.8</v>
      </c>
      <c r="AS7" s="50">
        <v>1210.5</v>
      </c>
      <c r="AT7" s="51">
        <f>AR7/AS7</f>
        <v>0.21462205700123918</v>
      </c>
      <c r="AU7" s="46" t="s">
        <v>15</v>
      </c>
      <c r="AV7" s="85">
        <f>IF(AT7&lt;=1,1,0)</f>
        <v>1</v>
      </c>
      <c r="AW7" s="42">
        <v>89</v>
      </c>
      <c r="AX7" s="42">
        <v>598.5</v>
      </c>
      <c r="AY7" s="49">
        <f>AW7/AX7</f>
        <v>0.14870509607351712</v>
      </c>
      <c r="AZ7" s="85">
        <f>IF(AY7&lt;0.9,-1,IF(AY7&lt;=1.1,0,-1))</f>
        <v>-1</v>
      </c>
      <c r="BA7" s="50">
        <v>89</v>
      </c>
      <c r="BB7" s="50">
        <v>95.5</v>
      </c>
      <c r="BC7" s="55">
        <f>BA7/BB7</f>
        <v>0.9319371727748691</v>
      </c>
      <c r="BD7" s="46">
        <v>1.03</v>
      </c>
      <c r="BE7" s="85">
        <f>IF(BC7&lt;BD7,-1,IF(BC7&gt;=BD7,0))</f>
        <v>-1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694.5</v>
      </c>
      <c r="BK7" s="43">
        <v>804.7</v>
      </c>
      <c r="BL7" s="51">
        <f>BJ7/BK7</f>
        <v>0.8630545544923574</v>
      </c>
      <c r="BM7" s="85">
        <f>IF(BL7&gt;=0.9,1,IF(BL7&lt;0.9,0))</f>
        <v>0</v>
      </c>
      <c r="BN7" s="50">
        <v>788</v>
      </c>
      <c r="BO7" s="50"/>
      <c r="BP7" s="50"/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123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7</v>
      </c>
      <c r="C8" s="41">
        <f>RANK(B8,B$4:B$8)</f>
        <v>5</v>
      </c>
      <c r="D8" s="42">
        <v>1553.7</v>
      </c>
      <c r="E8" s="43">
        <v>1918.1</v>
      </c>
      <c r="F8" s="42">
        <v>171.7</v>
      </c>
      <c r="G8" s="43">
        <v>0</v>
      </c>
      <c r="H8" s="43">
        <v>1553.7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28617.5</v>
      </c>
      <c r="O8" s="42"/>
      <c r="P8" s="42">
        <v>21587.4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2147.1</v>
      </c>
      <c r="AC8" s="100">
        <v>54.3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1553.7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3437.8</v>
      </c>
      <c r="AN8" s="63">
        <v>3437.8</v>
      </c>
      <c r="AO8" s="51">
        <f>AM8/AN8</f>
        <v>1</v>
      </c>
      <c r="AP8" s="46" t="s">
        <v>15</v>
      </c>
      <c r="AQ8" s="85">
        <f>IF(AO8&lt;=1,1,0)</f>
        <v>1</v>
      </c>
      <c r="AR8" s="50">
        <v>539.3</v>
      </c>
      <c r="AS8" s="50">
        <v>2473.5</v>
      </c>
      <c r="AT8" s="51">
        <f>AR8/AS8</f>
        <v>0.21803112997776428</v>
      </c>
      <c r="AU8" s="46" t="s">
        <v>15</v>
      </c>
      <c r="AV8" s="85">
        <f>IF(AT8&lt;=1,1,0)</f>
        <v>1</v>
      </c>
      <c r="AW8" s="42">
        <v>1386.9</v>
      </c>
      <c r="AX8" s="42">
        <v>7478.8</v>
      </c>
      <c r="AY8" s="49">
        <f>AW8/AX8</f>
        <v>0.18544418890731135</v>
      </c>
      <c r="AZ8" s="85">
        <f>IF(AY8&lt;0.9,-1,IF(AY8&lt;=1.1,0,-1))</f>
        <v>-1</v>
      </c>
      <c r="BA8" s="50">
        <v>1386.9</v>
      </c>
      <c r="BB8" s="50">
        <v>1614.2</v>
      </c>
      <c r="BC8" s="55">
        <f>BA8/BB8</f>
        <v>0.8591872134803619</v>
      </c>
      <c r="BD8" s="46">
        <v>1.03</v>
      </c>
      <c r="BE8" s="85">
        <f>IF(BC8&lt;BD8,-1,IF(BC8&gt;=BD8,0))</f>
        <v>-1</v>
      </c>
      <c r="BF8" s="47">
        <v>129.2</v>
      </c>
      <c r="BG8" s="47">
        <v>45.77</v>
      </c>
      <c r="BH8" s="27">
        <f>BF8/BG8</f>
        <v>2.822809700677299</v>
      </c>
      <c r="BI8" s="85">
        <f>IF(BH8&lt;1,1,(IF(BH8=1,0,(IF(BH8&lt;=1.5,-1,-2)))))</f>
        <v>-2</v>
      </c>
      <c r="BJ8" s="50">
        <v>1869</v>
      </c>
      <c r="BK8" s="43">
        <v>2019</v>
      </c>
      <c r="BL8" s="51">
        <f>BJ8/BK8</f>
        <v>0.9257057949479941</v>
      </c>
      <c r="BM8" s="85">
        <f>IF(BL8&gt;=0.9,1,IF(BL8&lt;0.9,0))</f>
        <v>1</v>
      </c>
      <c r="BN8" s="50">
        <v>1977.3</v>
      </c>
      <c r="BO8" s="50"/>
      <c r="BP8" s="50"/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124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125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126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3072.8</v>
      </c>
      <c r="E9" s="57">
        <f>SUM(E4:E8)</f>
        <v>4803.2</v>
      </c>
      <c r="F9" s="57">
        <f>SUM(F4:F8)</f>
        <v>1938.2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36929.7</v>
      </c>
      <c r="O9" s="57">
        <f t="shared" si="0"/>
        <v>0</v>
      </c>
      <c r="P9" s="57">
        <f t="shared" si="0"/>
        <v>27298.2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4218.700999999999</v>
      </c>
      <c r="AC9" s="57">
        <f>SUM(AC4:AC8)</f>
        <v>116.7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3072.8</v>
      </c>
      <c r="AI9" s="57">
        <f>SUM(AI4:AI8)</f>
        <v>0</v>
      </c>
      <c r="AJ9" s="57"/>
      <c r="AK9" s="57"/>
      <c r="AL9" s="57"/>
      <c r="AM9" s="57">
        <f>SUM(AM4:AM8)</f>
        <v>8784.2</v>
      </c>
      <c r="AN9" s="57">
        <f>SUM(AN4:AN8)</f>
        <v>10768.8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2020.4</v>
      </c>
      <c r="AX9" s="58">
        <f>SUM(AX4:AX8)</f>
        <v>9899</v>
      </c>
      <c r="AY9" s="59"/>
      <c r="AZ9" s="57"/>
      <c r="BA9" s="57">
        <f>SUM(BA4:BA8)</f>
        <v>2020.4</v>
      </c>
      <c r="BB9" s="57">
        <f>SUM(BB4:BB8)</f>
        <v>2250.7</v>
      </c>
      <c r="BC9" s="57">
        <f>SUM(BC4:BC8)</f>
        <v>5.040364414650772</v>
      </c>
      <c r="BD9" s="57">
        <v>0</v>
      </c>
      <c r="BE9" s="57"/>
      <c r="BF9" s="57"/>
      <c r="BG9" s="57"/>
      <c r="BH9" s="57"/>
      <c r="BI9" s="57"/>
      <c r="BJ9" s="57">
        <f>SUM(BJ4:BJ8)</f>
        <v>4257</v>
      </c>
      <c r="BK9" s="57">
        <f>SUM(BK4:BK8)</f>
        <v>4823</v>
      </c>
      <c r="BL9" s="57"/>
      <c r="BM9" s="57"/>
      <c r="BN9" s="57">
        <f>SUM(BN4:BN8)</f>
        <v>4713.3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D2:K2"/>
    <mergeCell ref="L2:U2"/>
    <mergeCell ref="AA2:AF2"/>
    <mergeCell ref="AM2:AQ2"/>
    <mergeCell ref="BA2:BE2"/>
    <mergeCell ref="BF2:BI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J2:BM2"/>
    <mergeCell ref="BT2:BU2"/>
    <mergeCell ref="CL2:CR2"/>
    <mergeCell ref="AR2:AV2"/>
    <mergeCell ref="BX2:BY2"/>
    <mergeCell ref="BZ2:CA2"/>
    <mergeCell ref="CB2:CC2"/>
    <mergeCell ref="CD2:CE2"/>
  </mergeCells>
  <hyperlinks>
    <hyperlink ref="CS7" r:id="rId1" display="http://pachi.tuzha.ru/index.php/munitsipalnye-programmy/utverzhdennye-munitsipalnye-programmy-na-2020-2025-gody/svodnyj-godovoj-doklad-2020-2025"/>
  </hyperlink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Людмила Петровна</cp:lastModifiedBy>
  <cp:lastPrinted>2022-01-27T09:34:27Z</cp:lastPrinted>
  <dcterms:created xsi:type="dcterms:W3CDTF">2009-01-27T10:52:16Z</dcterms:created>
  <dcterms:modified xsi:type="dcterms:W3CDTF">2022-04-19T12:05:52Z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